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activeTab="2"/>
  </bookViews>
  <sheets>
    <sheet name="L. Col and L. Snake" sheetId="3" r:id="rId1"/>
    <sheet name="Yakima" sheetId="2" r:id="rId2"/>
    <sheet name="SMB Dam Angling" sheetId="1" r:id="rId3"/>
    <sheet name="USGS Snake River" sheetId="5" r:id="rId4"/>
    <sheet name="MCN to PRD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2" l="1"/>
  <c r="O28" i="2"/>
  <c r="P28" i="2"/>
  <c r="Q28" i="2"/>
  <c r="R28" i="2"/>
  <c r="J4" i="1" l="1"/>
  <c r="E10" i="1"/>
  <c r="E8" i="1"/>
  <c r="E7" i="1"/>
  <c r="E6" i="1"/>
  <c r="E5" i="1"/>
  <c r="E4" i="1"/>
  <c r="J12" i="1" l="1"/>
  <c r="J17" i="1"/>
  <c r="J14" i="1"/>
  <c r="J15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<sst xmlns="http://schemas.openxmlformats.org/spreadsheetml/2006/main" count="239" uniqueCount="179">
  <si>
    <t>TDA - Forebay</t>
  </si>
  <si>
    <t>TDA - Tailrace</t>
  </si>
  <si>
    <t>JDA - Tailrace</t>
  </si>
  <si>
    <t>JDA - Forebay</t>
  </si>
  <si>
    <t>MCN - Tailrace</t>
  </si>
  <si>
    <t>MCN - Forebay</t>
  </si>
  <si>
    <t>Dam Angling for SMB 2011 - McHugh et al. 2012</t>
  </si>
  <si>
    <t>Dam Angling for SMB 2012 -    Tinus et al. 2013</t>
  </si>
  <si>
    <t>Abundance Est</t>
  </si>
  <si>
    <t xml:space="preserve"> CPUE Range</t>
  </si>
  <si>
    <t>CPUE highest month</t>
  </si>
  <si>
    <t>CPUE Avg</t>
  </si>
  <si>
    <t>Freq of salmonid occurrence</t>
  </si>
  <si>
    <t>Estimate of # salmonids consumed (May - August)</t>
  </si>
  <si>
    <t xml:space="preserve">Consumption Index </t>
  </si>
  <si>
    <t>Consumption Rate</t>
  </si>
  <si>
    <t>General Trends and Notes</t>
  </si>
  <si>
    <t>Recapture Rate</t>
  </si>
  <si>
    <t>Abundance Est. Conf. Int.</t>
  </si>
  <si>
    <t>318-649</t>
  </si>
  <si>
    <t>67-185</t>
  </si>
  <si>
    <t>1231-2453</t>
  </si>
  <si>
    <t>894-1589</t>
  </si>
  <si>
    <t>173-447</t>
  </si>
  <si>
    <t>368-1334</t>
  </si>
  <si>
    <t>0.66 - 1.32</t>
  </si>
  <si>
    <t>0.39 - 0.68</t>
  </si>
  <si>
    <t>1.32 - 2.14</t>
  </si>
  <si>
    <t>0.31 - 2.92</t>
  </si>
  <si>
    <t>0.48 - 0.69</t>
  </si>
  <si>
    <t>0.28 - 1.21</t>
  </si>
  <si>
    <t>May</t>
  </si>
  <si>
    <t xml:space="preserve">August </t>
  </si>
  <si>
    <t>The largest smallmouth bass were in TDA forebay, TDA tailrace and MCN tailrace. Says fish in 150-300 size range have most predatory impact but no reference to this finding. 80% or more were in this size range on both sides of JDA (higher in forebay) and forebay of MCN.</t>
  </si>
  <si>
    <t>Consumption index generally increases over the summer in the JDA and MCN forebays and JDA tailrace in July too.</t>
  </si>
  <si>
    <t>CPUE generally decreases over the summer in the JDA and TDA tailraces (could be correlated with the passage of CH0s)</t>
  </si>
  <si>
    <t>CPUE generally increases over the summer in the JDA and MCN forebays (could this be due to temperature increases?)</t>
  </si>
  <si>
    <t xml:space="preserve">Dam, side of dam, and dam-side interaction accounted for significant FL size variation. Smaller ones were in JDA FB (249), TR (275) and MCN FB ( 268). Larger in TDA FB (311), TR (302) and MCN TR (324). Could this be due to habitat / depth of fishing area? </t>
  </si>
  <si>
    <t xml:space="preserve">80% of the 150 to 300 size range (77 and 79) at JDA TR and FB again. </t>
  </si>
  <si>
    <t>66% in MCN forebay</t>
  </si>
  <si>
    <t>0.09 -1.05</t>
  </si>
  <si>
    <t>0.04-0.67</t>
  </si>
  <si>
    <t>July &amp; August</t>
  </si>
  <si>
    <t>1.72-2.36</t>
  </si>
  <si>
    <t>June</t>
  </si>
  <si>
    <t>0.12-3.68</t>
  </si>
  <si>
    <t>0.09-1.13</t>
  </si>
  <si>
    <t>July</t>
  </si>
  <si>
    <t>0-0.95</t>
  </si>
  <si>
    <t>389-700</t>
  </si>
  <si>
    <t>153-260</t>
  </si>
  <si>
    <t>1799-3850</t>
  </si>
  <si>
    <t>832-1377</t>
  </si>
  <si>
    <t>290-470</t>
  </si>
  <si>
    <t>467-1979</t>
  </si>
  <si>
    <t>CIs were significantly higher at MCN than the other two dams</t>
  </si>
  <si>
    <t>Midsummer CI increases most striking at MCN where reached 2.1 and 3.5 salmonids per day (FB and TR)</t>
  </si>
  <si>
    <t>Consumption index generally increases over the summer (July-Aug) in the JDA and MCN forebays and MCN tailrace.</t>
  </si>
  <si>
    <t>CPUE generally increases over the summer in the JDA and MCN forebays and some in MCN TR and at TDA too</t>
  </si>
  <si>
    <t>CPUE generally decreases over the summer in the JDA tailrace</t>
  </si>
  <si>
    <t>TAKEAWAYS FROM THE TWO YEARS OF THIS STUDY</t>
  </si>
  <si>
    <t>*Collected from SMB individuals 100 mm and greater which is a lower limit compared to other studies</t>
  </si>
  <si>
    <t>*However CPUE and mark-recapture (abundance estimate) was only done for individuals greater than 150mm</t>
  </si>
  <si>
    <t>Fritts and Pearson 2006</t>
  </si>
  <si>
    <t>Conducted on the mainstem Yakima River from 1998 to 2002</t>
  </si>
  <si>
    <t>3.6 to 15.3%</t>
  </si>
  <si>
    <t>All Years</t>
  </si>
  <si>
    <t>3757 avg.</t>
  </si>
  <si>
    <t>(15.3% for 200-249 mm size)</t>
  </si>
  <si>
    <t>150-199</t>
  </si>
  <si>
    <t>200-249</t>
  </si>
  <si>
    <t>250-299</t>
  </si>
  <si>
    <t>300-349</t>
  </si>
  <si>
    <t>350-399</t>
  </si>
  <si>
    <t>400-449</t>
  </si>
  <si>
    <t>450-549</t>
  </si>
  <si>
    <t>Size category for abundance estimate</t>
  </si>
  <si>
    <t>* Opposed to Northern Pikeminnow, consumption rate of salmonids DECREASED WITH SIZE</t>
  </si>
  <si>
    <t>*Smaller SMBs consumed more salmonids and the prey they ate were a higher percentage of their size</t>
  </si>
  <si>
    <t>*Individuals in the 150-199mm size class consumed the highest proportion of salmonids (43%) due to high abundance but also high consumption rate (for their size)</t>
  </si>
  <si>
    <t>*The majority of salmonids were consumed by SMBs 250mm in length or less which is about when they reach age 4</t>
  </si>
  <si>
    <t>*A 250mm SMB did not consume a salmonid larger than 140mm</t>
  </si>
  <si>
    <t>*95% of all the salmonids preyed upon were not estimated to be larger than 100mm in length and mean salmonid eaten was 59mm long</t>
  </si>
  <si>
    <t>*Did find that they can become piscivorous between 100-150 mm (estimated ages of 2 to 3) which is 2-3 years earlier than a Northern Pikeminnow</t>
  </si>
  <si>
    <t>*Even a 100mm SMB can potentiall consume a 30-35mm subyearling</t>
  </si>
  <si>
    <t>Zimmerman 1999 - Areas split among Below BONN, BONN - MCN, and LGS-LGR</t>
  </si>
  <si>
    <t>Below BONN</t>
  </si>
  <si>
    <t>BONN - MCN</t>
  </si>
  <si>
    <t>LGS- LGR</t>
  </si>
  <si>
    <t>Study also sampled walleye and NPM</t>
  </si>
  <si>
    <t>* Data was collection in the spring (Apr-June) and summer (Jul - Sept) from 1990-1996</t>
  </si>
  <si>
    <t>*Chinook were eaten more than STH by all 3 predators</t>
  </si>
  <si>
    <t>BONN-MC</t>
  </si>
  <si>
    <t>LGS-LGR</t>
  </si>
  <si>
    <t>25.8% (spr only)</t>
  </si>
  <si>
    <t xml:space="preserve">*SMBs and NPMs ate smaller Chinook in the summer compared to spring (because subyearlings became predominant). </t>
  </si>
  <si>
    <t>Of all fish consumed, % Ided as salmonids</t>
  </si>
  <si>
    <t>*Fish vs. crayfish (in spring) - fish were predominant in diets Below BONN and in the Snake sites, but crayfish wet weight equal to fish wet wt. in BONN to MCN</t>
  </si>
  <si>
    <t>*Fish vs. crayfish (summer) - fish were predominant in diets Below BONN but not in either the Snake or BONN to MCN sites by summer (where crayfish and fish were even.)</t>
  </si>
  <si>
    <t>*Of the fish Northern Pikeminnow consume, a very large proportion are salmonids.</t>
  </si>
  <si>
    <t>*For SMBs in the spring, of the fish they ate:</t>
  </si>
  <si>
    <t>salmonids dominated in the Snake, then other fish, then sculpin</t>
  </si>
  <si>
    <t>But sculpins dominated Below BONN and from BONN to MCN</t>
  </si>
  <si>
    <t xml:space="preserve">From BONN to MCN, other fish dominated, followed by salmonids and sculpins were last. </t>
  </si>
  <si>
    <t>other fish dominated in the Snake (because subyearlings had migrated), followed by sculpins, but this was also true Below BONN?</t>
  </si>
  <si>
    <t>*For SMBs in the summer, of the fish they ate:</t>
  </si>
  <si>
    <t xml:space="preserve">*To put it more succinctly, SMBs mostly ate crayfish and non-salmonids, except for the SMBs in LGS to LGR in the spring where salmonids were predominant (and some crayfish and other fish). </t>
  </si>
  <si>
    <t xml:space="preserve">*Hypothesized that crayfish were higher in the diets for SMBs in the impounded areas (reservoirs) compared to Below BONN because there is more rocky substrate habitat in reservoirs. </t>
  </si>
  <si>
    <t xml:space="preserve">*Also hypothesized that NPMs eat more salmonids when SMBs are less abundant, but I didn't see evidence of this. </t>
  </si>
  <si>
    <t xml:space="preserve">*Maximum size of salmonid consumed by a SMB was 119mm (vs. 167mm for Northern Pikeminnnow). </t>
  </si>
  <si>
    <t>Smallmouth Bass</t>
  </si>
  <si>
    <t>Northern Pikeminnow</t>
  </si>
  <si>
    <t>Consumption Rate - Spring</t>
  </si>
  <si>
    <t>Consumption Rate - Summer</t>
  </si>
  <si>
    <t>N/A</t>
  </si>
  <si>
    <t>Sampling Year</t>
  </si>
  <si>
    <t xml:space="preserve">McMichael 2018 - Quick Study to Quanitfy SMB, Walleye Abundances in MCN to PRD reach </t>
  </si>
  <si>
    <t>2015 - Lower Clearwater Zone</t>
  </si>
  <si>
    <t>2014 - Lower Clearwater Zone</t>
  </si>
  <si>
    <t>Naughton et al. 2004</t>
  </si>
  <si>
    <t>1996 - Clearwater Zone</t>
  </si>
  <si>
    <t>1997 - Clearwater Zone</t>
  </si>
  <si>
    <t>April-May</t>
  </si>
  <si>
    <t>Jul- August</t>
  </si>
  <si>
    <t>Erhardt, Tiffan and Conner (2017) - sampled April to September in LGR reservoir from 2013-15</t>
  </si>
  <si>
    <r>
      <t xml:space="preserve">Erhardt, Tiffan and Conner (2017) - </t>
    </r>
    <r>
      <rPr>
        <sz val="11"/>
        <color theme="1"/>
        <rFont val="Calibri"/>
        <family val="2"/>
        <scheme val="minor"/>
      </rPr>
      <t>sampled April to September in LGR reservoir and Clearwater from 2013-15</t>
    </r>
  </si>
  <si>
    <t xml:space="preserve">*Older studies in the Snake from the 90s and early '00s may have had lower rates of SMB predation on subyearlings </t>
  </si>
  <si>
    <t xml:space="preserve">because their (CH0s) numbers were much lower and SMB are opportunistic feeders. </t>
  </si>
  <si>
    <t>59% of the SMB diet by weight - this is a location where fall Chinook were still doing well (not listed)</t>
  </si>
  <si>
    <t>*The results from this study compared to Naughton et al. 2004 (1996-97) found that estimated overall mean annual</t>
  </si>
  <si>
    <t>loss of subyearlings due to SMB consumption (mainly in the LGR reservoir and above) increased 15 fold!!</t>
  </si>
  <si>
    <t>*Overall the 3 years, 61% of estimated salmonid losse occurred in June and 20% in May</t>
  </si>
  <si>
    <t>Erhardt, Tiffan and Conner (2017) compared their results to Naughton et al. 2004.</t>
  </si>
  <si>
    <t xml:space="preserve">Both studies collected SMB samples from the LGR reservoir, above the LGR reservoir and in the lower part of the Clearwater. </t>
  </si>
  <si>
    <t>** More support for this hypothesis: a study in early 90s conducted in Hanford Reach to MCN found that CH)s comprised</t>
  </si>
  <si>
    <t>*Over the 3 areas sampled, 60% of the loss estimated occurred in the Reservoir reach (despite the area being smaller than the Snake R. reach.</t>
  </si>
  <si>
    <t>early June</t>
  </si>
  <si>
    <t>9360 (max)</t>
  </si>
  <si>
    <t>LGR Res. Zone</t>
  </si>
  <si>
    <t>Snake River Zone (above res.)</t>
  </si>
  <si>
    <t>late June</t>
  </si>
  <si>
    <t>12327 max</t>
  </si>
  <si>
    <t>*Non salmonids were 0.7 to 0.8 of the SMB diet in spring and early summer for most SMB size classes</t>
  </si>
  <si>
    <t>*SMB diet switches to more crayfish in the summer, especially for the larger size classes</t>
  </si>
  <si>
    <t>*Overall, compared to the Naughton study from late 90s, SMB above LGR dam are:</t>
  </si>
  <si>
    <t>1) Eating a higher proportion of non-salmonids</t>
  </si>
  <si>
    <t>2) Eating a higher proportion of salmonids</t>
  </si>
  <si>
    <t>3) Eating less crustaceans (especially in larger size categories)</t>
  </si>
  <si>
    <t>4) Eating less insects (and more non-salmonids) for 150 - 174mm category</t>
  </si>
  <si>
    <t>*Possible that the lower consumption totals estimated in 2014 could be due to the fact that that year had higher flow &amp; turbidity</t>
  </si>
  <si>
    <t xml:space="preserve">In the April 15 samples, fish larger than 249mm were found to be eating predominantly CH1s.  </t>
  </si>
  <si>
    <t>Overall</t>
  </si>
  <si>
    <t xml:space="preserve">Overall </t>
  </si>
  <si>
    <t>Up to 0.2</t>
  </si>
  <si>
    <t>Up to 0.1</t>
  </si>
  <si>
    <t>Up to 0.25</t>
  </si>
  <si>
    <t>Up to 0.15</t>
  </si>
  <si>
    <t xml:space="preserve">**HOWEVER, the predicted increase in over salmonid loss was not due to higher numbers in these areas, but higher consumption rates. </t>
  </si>
  <si>
    <t>Hanford Reach</t>
  </si>
  <si>
    <t>Transition Zone</t>
  </si>
  <si>
    <t>Reservoir</t>
  </si>
  <si>
    <t>Fish were marked at a few sites in each location (Hanford Reach, Richland, top of MCN reservoir) on June 11-15th and recaptured on June 18th and 20th</t>
  </si>
  <si>
    <t>Sizes of SMB caught ranged from 150 to 500</t>
  </si>
  <si>
    <t>* They had a similar CPUE for SMB as the Fritts and Pearson study in the Yakima</t>
  </si>
  <si>
    <t>Other species</t>
  </si>
  <si>
    <t>*Most the walleye were caught in the transition reach which is closest to the Yakima</t>
  </si>
  <si>
    <t>Fish per Km</t>
  </si>
  <si>
    <t>*NPM catch was highest in the transition reach also</t>
  </si>
  <si>
    <t>* They did not catch as many NPM as one would think they should, but the same was true for walleye</t>
  </si>
  <si>
    <t>*Walleye are a more benthic species which could make them less susceptible to e-fishing</t>
  </si>
  <si>
    <t>*They could not sample slough habitats which likely means that the SMB abundances are even higher</t>
  </si>
  <si>
    <t>Abundance Est &gt; 150mm</t>
  </si>
  <si>
    <t>1.33 - See McMichael and James (2017)</t>
  </si>
  <si>
    <t xml:space="preserve">*Study estimates that combined with walleye and NPMs, these three predators could consume nearly 18 million salmonids in this reach per year. </t>
  </si>
  <si>
    <t>*Quick study and not very thorough - probably not enough to produce a very accurate estimates.</t>
  </si>
  <si>
    <t xml:space="preserve">*There were some low recapture rates for many areas and species, and so they had to use CPUE for the abundance estimate. </t>
  </si>
  <si>
    <t>reach per year</t>
  </si>
  <si>
    <t>Hemingway et al. 2019 - interesting observations about predator / prey and competion changes over time in LGR Res.</t>
  </si>
  <si>
    <t>*Abundance of SMB increased through the spring (from April 1 to mid-June) especially in the reservoir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</si>
</sst>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8" formatCode="_(* #,##0_);_(* \(#,##0\);_(* &quot;-&quot;??_);_(@_)"/>
    <numFmt numFmtId="171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NumberFormat="1" applyFon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168" fontId="0" fillId="0" borderId="0" xfId="2" applyNumberFormat="1" applyFont="1" applyBorder="1" applyAlignment="1">
      <alignment horizontal="center"/>
    </xf>
    <xf numFmtId="168" fontId="0" fillId="0" borderId="0" xfId="2" applyNumberFormat="1" applyFont="1" applyAlignment="1">
      <alignment horizontal="center"/>
    </xf>
    <xf numFmtId="168" fontId="0" fillId="0" borderId="0" xfId="2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2" applyNumberFormat="1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0" fillId="2" borderId="0" xfId="0" applyFill="1" applyBorder="1" applyAlignment="1"/>
    <xf numFmtId="0" fontId="0" fillId="0" borderId="0" xfId="0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4" xfId="0" applyBorder="1"/>
    <xf numFmtId="0" fontId="0" fillId="0" borderId="34" xfId="0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10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" fontId="0" fillId="0" borderId="31" xfId="0" applyNumberFormat="1" applyBorder="1" applyAlignment="1">
      <alignment horizontal="center"/>
    </xf>
    <xf numFmtId="16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2" xfId="0" applyFill="1" applyBorder="1" applyAlignment="1">
      <alignment horizontal="center"/>
    </xf>
    <xf numFmtId="0" fontId="0" fillId="0" borderId="9" xfId="0" applyBorder="1"/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16" fontId="0" fillId="0" borderId="45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16" fontId="0" fillId="2" borderId="42" xfId="0" applyNumberForma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71" fontId="0" fillId="0" borderId="1" xfId="0" applyNumberFormat="1" applyBorder="1" applyAlignment="1">
      <alignment horizontal="center"/>
    </xf>
    <xf numFmtId="171" fontId="0" fillId="0" borderId="1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G4" sqref="G4"/>
    </sheetView>
  </sheetViews>
  <sheetFormatPr defaultRowHeight="14.5" x14ac:dyDescent="0.35"/>
  <cols>
    <col min="1" max="1" width="28.81640625" customWidth="1"/>
    <col min="2" max="2" width="13.90625" customWidth="1"/>
    <col min="3" max="4" width="10.6328125" customWidth="1"/>
    <col min="5" max="5" width="9.26953125" customWidth="1"/>
    <col min="6" max="6" width="12.08984375" customWidth="1"/>
    <col min="7" max="7" width="12.1796875" customWidth="1"/>
    <col min="8" max="8" width="9.6328125" customWidth="1"/>
    <col min="9" max="9" width="18.36328125" customWidth="1"/>
    <col min="10" max="10" width="12.08984375" customWidth="1"/>
    <col min="11" max="11" width="12.54296875" customWidth="1"/>
    <col min="12" max="12" width="12.26953125" customWidth="1"/>
    <col min="13" max="13" width="46.81640625" customWidth="1"/>
  </cols>
  <sheetData>
    <row r="1" spans="1:14" x14ac:dyDescent="0.35">
      <c r="A1" s="83" t="s">
        <v>85</v>
      </c>
    </row>
    <row r="2" spans="1:14" x14ac:dyDescent="0.35">
      <c r="A2" t="s">
        <v>90</v>
      </c>
      <c r="F2" t="s">
        <v>89</v>
      </c>
    </row>
    <row r="4" spans="1:14" ht="43" customHeight="1" thickBot="1" x14ac:dyDescent="0.4">
      <c r="C4" s="1" t="s">
        <v>8</v>
      </c>
      <c r="D4" s="1" t="s">
        <v>18</v>
      </c>
      <c r="E4" s="1" t="s">
        <v>17</v>
      </c>
      <c r="F4" s="2" t="s">
        <v>9</v>
      </c>
      <c r="G4" s="1" t="s">
        <v>10</v>
      </c>
      <c r="H4" s="2" t="s">
        <v>11</v>
      </c>
      <c r="I4" s="1" t="s">
        <v>96</v>
      </c>
      <c r="J4" s="1" t="s">
        <v>13</v>
      </c>
      <c r="K4" s="1" t="s">
        <v>112</v>
      </c>
      <c r="L4" s="1" t="s">
        <v>113</v>
      </c>
      <c r="M4" s="1" t="s">
        <v>16</v>
      </c>
    </row>
    <row r="5" spans="1:14" x14ac:dyDescent="0.35">
      <c r="A5" s="32" t="s">
        <v>110</v>
      </c>
      <c r="B5" s="4" t="s">
        <v>86</v>
      </c>
      <c r="C5" s="6"/>
      <c r="D5" s="6"/>
      <c r="E5" s="9"/>
      <c r="F5" s="6"/>
      <c r="G5" s="6"/>
      <c r="H5" s="6"/>
      <c r="I5" s="12">
        <v>0.124</v>
      </c>
      <c r="J5" s="6"/>
      <c r="K5" s="6">
        <v>0.03</v>
      </c>
      <c r="L5" s="81">
        <v>1.1000000000000001</v>
      </c>
      <c r="M5" s="75"/>
      <c r="N5" t="s">
        <v>55</v>
      </c>
    </row>
    <row r="6" spans="1:14" ht="15" thickBot="1" x14ac:dyDescent="0.4">
      <c r="A6" s="33"/>
      <c r="B6" s="3" t="s">
        <v>87</v>
      </c>
      <c r="C6" s="7"/>
      <c r="D6" s="7"/>
      <c r="E6" s="10"/>
      <c r="F6" s="7"/>
      <c r="G6" s="7"/>
      <c r="H6" s="7"/>
      <c r="I6" s="21">
        <v>0.14199999999999999</v>
      </c>
      <c r="J6" s="7"/>
      <c r="K6" s="7">
        <v>0.01</v>
      </c>
      <c r="L6" s="82">
        <v>1.4</v>
      </c>
      <c r="M6" s="41"/>
      <c r="N6" t="s">
        <v>56</v>
      </c>
    </row>
    <row r="7" spans="1:14" ht="15" thickBot="1" x14ac:dyDescent="0.4">
      <c r="A7" s="33"/>
      <c r="B7" s="3" t="s">
        <v>88</v>
      </c>
      <c r="C7" s="7"/>
      <c r="D7" s="7"/>
      <c r="E7" s="10"/>
      <c r="F7" s="7"/>
      <c r="G7" s="7"/>
      <c r="H7" s="7"/>
      <c r="I7" s="12" t="s">
        <v>94</v>
      </c>
      <c r="J7" s="7"/>
      <c r="K7" s="7">
        <v>0.1</v>
      </c>
      <c r="L7" s="77" t="s">
        <v>114</v>
      </c>
      <c r="M7" s="41"/>
      <c r="N7" t="s">
        <v>57</v>
      </c>
    </row>
    <row r="8" spans="1:14" ht="15" thickBot="1" x14ac:dyDescent="0.4">
      <c r="A8" s="22"/>
      <c r="B8" s="23"/>
      <c r="C8" s="24"/>
      <c r="D8" s="24"/>
      <c r="E8" s="25"/>
      <c r="F8" s="24"/>
      <c r="G8" s="24"/>
      <c r="H8" s="24"/>
      <c r="I8" s="26"/>
      <c r="J8" s="24"/>
      <c r="K8" s="24"/>
      <c r="L8" s="24"/>
      <c r="M8" s="27"/>
    </row>
    <row r="9" spans="1:14" ht="14.5" customHeight="1" x14ac:dyDescent="0.35">
      <c r="A9" s="32" t="s">
        <v>111</v>
      </c>
      <c r="B9" s="4" t="s">
        <v>86</v>
      </c>
      <c r="C9" s="6"/>
      <c r="D9" s="6"/>
      <c r="E9" s="9"/>
      <c r="F9" s="6"/>
      <c r="G9" s="6"/>
      <c r="H9" s="6"/>
      <c r="I9" s="12">
        <v>0.92400000000000004</v>
      </c>
      <c r="J9" s="6"/>
      <c r="K9" s="6">
        <v>0.8</v>
      </c>
      <c r="L9" s="80">
        <v>1.7</v>
      </c>
      <c r="M9" s="40"/>
    </row>
    <row r="10" spans="1:14" x14ac:dyDescent="0.35">
      <c r="A10" s="33"/>
      <c r="B10" s="3" t="s">
        <v>92</v>
      </c>
      <c r="C10" s="7"/>
      <c r="D10" s="7"/>
      <c r="E10" s="10"/>
      <c r="F10" s="7"/>
      <c r="G10" s="7"/>
      <c r="H10" s="7"/>
      <c r="I10" s="13">
        <v>0.82499999999999996</v>
      </c>
      <c r="J10" s="7"/>
      <c r="K10" s="7">
        <v>0.4</v>
      </c>
      <c r="L10" s="77">
        <v>0.8</v>
      </c>
      <c r="M10" s="41"/>
    </row>
    <row r="11" spans="1:14" ht="15" thickBot="1" x14ac:dyDescent="0.4">
      <c r="A11" s="34"/>
      <c r="B11" s="5" t="s">
        <v>93</v>
      </c>
      <c r="C11" s="8"/>
      <c r="D11" s="8"/>
      <c r="E11" s="11"/>
      <c r="F11" s="8"/>
      <c r="G11" s="8"/>
      <c r="H11" s="8"/>
      <c r="I11" s="14">
        <v>0.85299999999999998</v>
      </c>
      <c r="J11" s="8"/>
      <c r="K11" s="8">
        <v>1.6</v>
      </c>
      <c r="L11" s="79">
        <v>0.6</v>
      </c>
      <c r="M11" s="41"/>
      <c r="N11" t="s">
        <v>34</v>
      </c>
    </row>
    <row r="12" spans="1:14" x14ac:dyDescent="0.35">
      <c r="B12" t="s">
        <v>109</v>
      </c>
    </row>
    <row r="13" spans="1:14" x14ac:dyDescent="0.35">
      <c r="B13" t="s">
        <v>97</v>
      </c>
    </row>
    <row r="14" spans="1:14" x14ac:dyDescent="0.35">
      <c r="B14" t="s">
        <v>98</v>
      </c>
    </row>
    <row r="15" spans="1:14" x14ac:dyDescent="0.35">
      <c r="B15" t="s">
        <v>100</v>
      </c>
    </row>
    <row r="16" spans="1:14" x14ac:dyDescent="0.35">
      <c r="C16" t="s">
        <v>101</v>
      </c>
    </row>
    <row r="17" spans="2:13" x14ac:dyDescent="0.35">
      <c r="C17" t="s">
        <v>102</v>
      </c>
    </row>
    <row r="18" spans="2:13" x14ac:dyDescent="0.35">
      <c r="B18" t="s">
        <v>105</v>
      </c>
    </row>
    <row r="19" spans="2:13" x14ac:dyDescent="0.35">
      <c r="C19" t="s">
        <v>104</v>
      </c>
    </row>
    <row r="20" spans="2:13" x14ac:dyDescent="0.35">
      <c r="C20" t="s">
        <v>103</v>
      </c>
    </row>
    <row r="21" spans="2:13" x14ac:dyDescent="0.35">
      <c r="B21" s="74" t="s">
        <v>106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2:13" x14ac:dyDescent="0.35">
      <c r="B22" t="s">
        <v>99</v>
      </c>
    </row>
    <row r="23" spans="2:13" x14ac:dyDescent="0.35">
      <c r="B23" t="s">
        <v>91</v>
      </c>
    </row>
    <row r="24" spans="2:13" x14ac:dyDescent="0.35">
      <c r="B24" t="s">
        <v>95</v>
      </c>
    </row>
    <row r="25" spans="2:13" x14ac:dyDescent="0.35">
      <c r="B25" t="s">
        <v>107</v>
      </c>
    </row>
    <row r="26" spans="2:13" x14ac:dyDescent="0.35">
      <c r="B26" t="s">
        <v>108</v>
      </c>
    </row>
  </sheetData>
  <mergeCells count="4">
    <mergeCell ref="A5:A7"/>
    <mergeCell ref="M5:M7"/>
    <mergeCell ref="A9:A11"/>
    <mergeCell ref="M9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B22" sqref="B22"/>
    </sheetView>
  </sheetViews>
  <sheetFormatPr defaultRowHeight="14.5" x14ac:dyDescent="0.35"/>
  <cols>
    <col min="1" max="1" width="28.81640625" customWidth="1"/>
    <col min="2" max="2" width="13.90625" style="52" customWidth="1"/>
    <col min="3" max="4" width="10.6328125" customWidth="1"/>
    <col min="5" max="5" width="9.26953125" customWidth="1"/>
    <col min="6" max="6" width="12.08984375" customWidth="1"/>
    <col min="7" max="7" width="12.1796875" customWidth="1"/>
    <col min="8" max="8" width="9.6328125" customWidth="1"/>
    <col min="9" max="9" width="14.08984375" customWidth="1"/>
    <col min="10" max="10" width="12.08984375" customWidth="1"/>
    <col min="11" max="11" width="12.54296875" customWidth="1"/>
    <col min="12" max="12" width="12.26953125" customWidth="1"/>
    <col min="13" max="13" width="46.81640625" customWidth="1"/>
  </cols>
  <sheetData>
    <row r="1" spans="1:13" x14ac:dyDescent="0.35">
      <c r="A1" s="83" t="s">
        <v>63</v>
      </c>
    </row>
    <row r="2" spans="1:13" x14ac:dyDescent="0.35">
      <c r="A2" t="s">
        <v>64</v>
      </c>
    </row>
    <row r="3" spans="1:13" ht="43" customHeight="1" thickBot="1" x14ac:dyDescent="0.4">
      <c r="B3" s="2" t="s">
        <v>115</v>
      </c>
      <c r="C3" s="1" t="s">
        <v>8</v>
      </c>
      <c r="D3" s="1" t="s">
        <v>18</v>
      </c>
      <c r="E3" s="1" t="s">
        <v>17</v>
      </c>
      <c r="F3" s="2" t="s">
        <v>9</v>
      </c>
      <c r="G3" s="1" t="s">
        <v>10</v>
      </c>
      <c r="H3" s="2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68"/>
    </row>
    <row r="4" spans="1:13" x14ac:dyDescent="0.35">
      <c r="A4" s="32" t="s">
        <v>110</v>
      </c>
      <c r="B4" s="6">
        <v>1998</v>
      </c>
      <c r="C4" s="6"/>
      <c r="D4" s="6"/>
      <c r="E4" s="9"/>
      <c r="F4" s="6"/>
      <c r="G4" s="6"/>
      <c r="H4" s="6"/>
      <c r="I4" s="12"/>
      <c r="J4" s="51">
        <v>273180</v>
      </c>
      <c r="K4" s="6"/>
      <c r="L4" s="63"/>
      <c r="M4" s="69"/>
    </row>
    <row r="5" spans="1:13" ht="15" thickBot="1" x14ac:dyDescent="0.4">
      <c r="A5" s="33"/>
      <c r="B5" s="7">
        <v>1999</v>
      </c>
      <c r="C5" s="7"/>
      <c r="D5" s="7"/>
      <c r="E5" s="10"/>
      <c r="F5" s="7"/>
      <c r="G5" s="7"/>
      <c r="H5" s="7"/>
      <c r="I5" s="21"/>
      <c r="J5" s="61">
        <v>96952</v>
      </c>
      <c r="K5" s="7"/>
      <c r="L5" s="64"/>
      <c r="M5" s="69"/>
    </row>
    <row r="6" spans="1:13" x14ac:dyDescent="0.35">
      <c r="A6" s="33"/>
      <c r="B6" s="7">
        <v>2000</v>
      </c>
      <c r="C6" s="7"/>
      <c r="D6" s="7"/>
      <c r="E6" s="10"/>
      <c r="F6" s="7"/>
      <c r="G6" s="7"/>
      <c r="H6" s="7"/>
      <c r="I6" s="12"/>
      <c r="J6" s="60">
        <v>107360</v>
      </c>
      <c r="K6" s="7"/>
      <c r="L6" s="64"/>
      <c r="M6" s="69"/>
    </row>
    <row r="7" spans="1:13" x14ac:dyDescent="0.35">
      <c r="A7" s="33"/>
      <c r="B7" s="7">
        <v>2001</v>
      </c>
      <c r="C7" s="7"/>
      <c r="D7" s="7"/>
      <c r="E7" s="10"/>
      <c r="F7" s="7"/>
      <c r="G7" s="7"/>
      <c r="H7" s="7"/>
      <c r="I7" s="13"/>
      <c r="J7" s="60">
        <v>128635</v>
      </c>
      <c r="K7" s="7"/>
      <c r="L7" s="64"/>
      <c r="M7" s="69"/>
    </row>
    <row r="8" spans="1:13" x14ac:dyDescent="0.35">
      <c r="A8" s="33"/>
      <c r="B8" s="7">
        <v>2002</v>
      </c>
      <c r="C8" s="7"/>
      <c r="D8" s="7"/>
      <c r="E8" s="10"/>
      <c r="F8" s="7"/>
      <c r="G8" s="7"/>
      <c r="H8" s="7"/>
      <c r="J8" s="60">
        <v>122035</v>
      </c>
      <c r="K8" s="7"/>
      <c r="L8" s="64"/>
      <c r="M8" s="69"/>
    </row>
    <row r="9" spans="1:13" x14ac:dyDescent="0.35">
      <c r="A9" s="33"/>
      <c r="B9" s="29" t="s">
        <v>66</v>
      </c>
      <c r="C9" s="29" t="s">
        <v>67</v>
      </c>
      <c r="D9" s="29"/>
      <c r="E9" s="30"/>
      <c r="F9" s="29"/>
      <c r="G9" s="29"/>
      <c r="H9" s="29"/>
      <c r="I9" s="13" t="s">
        <v>65</v>
      </c>
      <c r="J9" s="29"/>
      <c r="K9" s="29"/>
      <c r="L9" s="65"/>
      <c r="M9" s="69"/>
    </row>
    <row r="10" spans="1:13" ht="15" thickBot="1" x14ac:dyDescent="0.4">
      <c r="A10" s="34"/>
      <c r="B10" s="8"/>
      <c r="C10" s="8"/>
      <c r="D10" s="8"/>
      <c r="E10" s="11"/>
      <c r="F10" s="8"/>
      <c r="G10" s="8"/>
      <c r="H10" s="8"/>
      <c r="I10" s="14" t="s">
        <v>68</v>
      </c>
      <c r="J10" s="8"/>
      <c r="K10" s="8"/>
      <c r="L10" s="66"/>
      <c r="M10" s="69"/>
    </row>
    <row r="11" spans="1:13" x14ac:dyDescent="0.35">
      <c r="A11" s="15"/>
      <c r="B11" s="43"/>
      <c r="C11" s="43"/>
      <c r="D11" s="43"/>
      <c r="E11" s="44"/>
      <c r="F11" s="43"/>
      <c r="G11" s="43"/>
      <c r="H11" s="43"/>
      <c r="I11" s="45"/>
      <c r="J11" s="43"/>
      <c r="K11" s="43"/>
      <c r="L11" s="67"/>
      <c r="M11" s="70"/>
    </row>
    <row r="12" spans="1:13" ht="14.5" customHeight="1" x14ac:dyDescent="0.35">
      <c r="A12" s="46"/>
      <c r="B12" s="55" t="s">
        <v>60</v>
      </c>
      <c r="C12" s="48"/>
      <c r="D12" s="48"/>
      <c r="E12" s="49"/>
      <c r="F12" s="48"/>
      <c r="G12" s="48"/>
      <c r="H12" s="48"/>
      <c r="I12" s="50"/>
      <c r="J12" s="48"/>
      <c r="K12" s="47"/>
      <c r="L12" s="48"/>
      <c r="M12" s="69"/>
    </row>
    <row r="13" spans="1:13" x14ac:dyDescent="0.35">
      <c r="A13" s="46"/>
      <c r="B13" s="55" t="s">
        <v>61</v>
      </c>
      <c r="C13" s="48"/>
      <c r="D13" s="48"/>
      <c r="E13" s="49"/>
      <c r="F13" s="48"/>
      <c r="G13" s="48"/>
      <c r="H13" s="48"/>
      <c r="I13" s="50"/>
      <c r="J13" s="48"/>
      <c r="K13" s="48"/>
      <c r="L13" s="48"/>
      <c r="M13" s="69"/>
    </row>
    <row r="14" spans="1:13" x14ac:dyDescent="0.35">
      <c r="A14" s="46"/>
      <c r="B14" s="55" t="s">
        <v>62</v>
      </c>
      <c r="C14" s="48"/>
      <c r="D14" s="48"/>
      <c r="E14" s="49"/>
      <c r="F14" s="48"/>
      <c r="G14" s="48"/>
      <c r="H14" s="48"/>
      <c r="I14" s="50"/>
      <c r="J14" s="48"/>
      <c r="K14" s="48"/>
      <c r="L14" s="48"/>
      <c r="M14" s="69"/>
    </row>
    <row r="15" spans="1:13" x14ac:dyDescent="0.35">
      <c r="A15" s="46"/>
      <c r="B15" s="88" t="s">
        <v>83</v>
      </c>
      <c r="C15" s="73"/>
      <c r="D15" s="73"/>
      <c r="E15" s="74"/>
      <c r="F15" s="74"/>
      <c r="G15" s="74"/>
      <c r="H15" s="74"/>
      <c r="I15" s="74"/>
      <c r="J15" s="74"/>
      <c r="K15" s="73"/>
      <c r="L15" s="73"/>
      <c r="M15" s="69"/>
    </row>
    <row r="16" spans="1:13" x14ac:dyDescent="0.35">
      <c r="A16" s="46"/>
      <c r="B16" s="56" t="s">
        <v>79</v>
      </c>
      <c r="C16" s="48"/>
      <c r="D16" s="48"/>
      <c r="K16" s="48"/>
      <c r="L16" s="48"/>
      <c r="M16" s="69"/>
    </row>
    <row r="17" spans="1:18" x14ac:dyDescent="0.35">
      <c r="A17" s="46"/>
      <c r="B17" s="88" t="s">
        <v>77</v>
      </c>
      <c r="C17" s="73"/>
      <c r="D17" s="73"/>
      <c r="E17" s="74"/>
      <c r="F17" s="74"/>
      <c r="G17" s="74"/>
      <c r="H17" s="74"/>
      <c r="K17" s="48"/>
      <c r="L17" s="48"/>
      <c r="M17" s="69"/>
    </row>
    <row r="18" spans="1:18" x14ac:dyDescent="0.35">
      <c r="B18" s="89" t="s">
        <v>78</v>
      </c>
    </row>
    <row r="19" spans="1:18" x14ac:dyDescent="0.35">
      <c r="B19" s="89" t="s">
        <v>80</v>
      </c>
    </row>
    <row r="20" spans="1:18" x14ac:dyDescent="0.35">
      <c r="B20" s="89" t="s">
        <v>81</v>
      </c>
      <c r="M20" s="49" t="s">
        <v>76</v>
      </c>
      <c r="N20" s="48">
        <v>1998</v>
      </c>
      <c r="O20" s="48">
        <v>1999</v>
      </c>
      <c r="P20" s="48">
        <v>2000</v>
      </c>
      <c r="Q20" s="53">
        <v>2001</v>
      </c>
      <c r="R20" s="48">
        <v>2002</v>
      </c>
    </row>
    <row r="21" spans="1:18" x14ac:dyDescent="0.35">
      <c r="B21" s="89" t="s">
        <v>82</v>
      </c>
      <c r="M21" s="49" t="s">
        <v>69</v>
      </c>
      <c r="N21" s="57">
        <v>159386</v>
      </c>
      <c r="O21" s="57">
        <v>17232</v>
      </c>
      <c r="P21" s="57">
        <v>51209</v>
      </c>
      <c r="Q21" s="57">
        <v>39581</v>
      </c>
      <c r="R21" s="57">
        <v>45186</v>
      </c>
    </row>
    <row r="22" spans="1:18" x14ac:dyDescent="0.35">
      <c r="B22" s="89" t="s">
        <v>84</v>
      </c>
      <c r="M22" s="49" t="s">
        <v>70</v>
      </c>
      <c r="N22" s="57">
        <v>65310</v>
      </c>
      <c r="O22" s="57">
        <v>31369</v>
      </c>
      <c r="P22" s="57">
        <v>30174</v>
      </c>
      <c r="Q22" s="57">
        <v>31776</v>
      </c>
      <c r="R22" s="57">
        <v>35715</v>
      </c>
    </row>
    <row r="23" spans="1:18" x14ac:dyDescent="0.35">
      <c r="M23" s="52" t="s">
        <v>71</v>
      </c>
      <c r="N23" s="58">
        <v>34183</v>
      </c>
      <c r="O23" s="58">
        <v>14364</v>
      </c>
      <c r="P23" s="58">
        <v>9443</v>
      </c>
      <c r="Q23" s="58">
        <v>27787</v>
      </c>
      <c r="R23" s="58">
        <v>16037</v>
      </c>
    </row>
    <row r="24" spans="1:18" x14ac:dyDescent="0.35">
      <c r="I24" s="54"/>
      <c r="M24" s="62" t="s">
        <v>72</v>
      </c>
      <c r="N24" s="58">
        <v>2328</v>
      </c>
      <c r="O24" s="59">
        <v>17526</v>
      </c>
      <c r="P24" s="59">
        <v>8552</v>
      </c>
      <c r="Q24" s="59">
        <v>11726</v>
      </c>
      <c r="R24" s="59">
        <v>18101</v>
      </c>
    </row>
    <row r="25" spans="1:18" x14ac:dyDescent="0.35">
      <c r="M25" s="62" t="s">
        <v>73</v>
      </c>
      <c r="N25" s="59">
        <v>10812</v>
      </c>
      <c r="O25" s="59">
        <v>5675</v>
      </c>
      <c r="P25" s="59">
        <v>7348</v>
      </c>
      <c r="Q25" s="59">
        <v>7511</v>
      </c>
      <c r="R25" s="59">
        <v>6259</v>
      </c>
    </row>
    <row r="26" spans="1:18" x14ac:dyDescent="0.35">
      <c r="M26" s="62" t="s">
        <v>74</v>
      </c>
      <c r="N26" s="59">
        <v>1161</v>
      </c>
      <c r="O26" s="59">
        <v>10786</v>
      </c>
      <c r="P26" s="59">
        <v>0</v>
      </c>
      <c r="Q26" s="59">
        <v>0</v>
      </c>
      <c r="R26" s="59">
        <v>493</v>
      </c>
    </row>
    <row r="27" spans="1:18" x14ac:dyDescent="0.35">
      <c r="M27" s="62" t="s">
        <v>75</v>
      </c>
      <c r="N27" s="59">
        <v>0</v>
      </c>
      <c r="O27" s="59">
        <v>0</v>
      </c>
      <c r="P27" s="59">
        <v>634</v>
      </c>
      <c r="Q27" s="59">
        <v>10254</v>
      </c>
      <c r="R27" s="59">
        <v>244</v>
      </c>
    </row>
    <row r="28" spans="1:18" x14ac:dyDescent="0.35">
      <c r="N28" s="59">
        <f>SUM(N21:N27)</f>
        <v>273180</v>
      </c>
      <c r="O28" s="58">
        <f>SUM(O21:O27)</f>
        <v>96952</v>
      </c>
      <c r="P28" s="58">
        <f>SUM(P21:P27)</f>
        <v>107360</v>
      </c>
      <c r="Q28" s="58">
        <f>SUM(Q21:Q27)</f>
        <v>128635</v>
      </c>
      <c r="R28" s="58">
        <f>SUM(R21:R27)</f>
        <v>122035</v>
      </c>
    </row>
  </sheetData>
  <mergeCells count="4">
    <mergeCell ref="A4:A10"/>
    <mergeCell ref="M4:M10"/>
    <mergeCell ref="A12:A17"/>
    <mergeCell ref="M12:M1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tabSelected="1" workbookViewId="0">
      <selection activeCell="G17" sqref="G17"/>
    </sheetView>
  </sheetViews>
  <sheetFormatPr defaultRowHeight="14.5" x14ac:dyDescent="0.35"/>
  <cols>
    <col min="1" max="1" width="28.81640625" customWidth="1"/>
    <col min="2" max="2" width="13.90625" customWidth="1"/>
    <col min="3" max="4" width="10.6328125" customWidth="1"/>
    <col min="5" max="5" width="9.26953125" customWidth="1"/>
    <col min="6" max="6" width="12.08984375" customWidth="1"/>
    <col min="7" max="7" width="12.1796875" customWidth="1"/>
    <col min="8" max="8" width="9.6328125" customWidth="1"/>
    <col min="9" max="9" width="14.08984375" customWidth="1"/>
    <col min="10" max="10" width="12.08984375" customWidth="1"/>
    <col min="11" max="11" width="12.54296875" customWidth="1"/>
    <col min="12" max="12" width="12.26953125" customWidth="1"/>
    <col min="13" max="13" width="46.81640625" customWidth="1"/>
  </cols>
  <sheetData>
    <row r="3" spans="1:14" ht="43" customHeight="1" thickBot="1" x14ac:dyDescent="0.4">
      <c r="C3" s="1" t="s">
        <v>8</v>
      </c>
      <c r="D3" s="1" t="s">
        <v>18</v>
      </c>
      <c r="E3" s="1" t="s">
        <v>17</v>
      </c>
      <c r="F3" s="2" t="s">
        <v>9</v>
      </c>
      <c r="G3" s="1" t="s">
        <v>10</v>
      </c>
      <c r="H3" s="2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</row>
    <row r="4" spans="1:14" x14ac:dyDescent="0.35">
      <c r="A4" s="84" t="s">
        <v>6</v>
      </c>
      <c r="B4" s="4" t="s">
        <v>1</v>
      </c>
      <c r="C4" s="6">
        <v>511</v>
      </c>
      <c r="D4" s="6" t="s">
        <v>49</v>
      </c>
      <c r="E4" s="9">
        <f>34/159</f>
        <v>0.21383647798742139</v>
      </c>
      <c r="F4" s="6" t="s">
        <v>40</v>
      </c>
      <c r="G4" s="6" t="s">
        <v>32</v>
      </c>
      <c r="H4" s="6">
        <v>0.69</v>
      </c>
      <c r="I4" s="12">
        <v>5.3999999999999999E-2</v>
      </c>
      <c r="J4" s="6">
        <f>0.04*200000</f>
        <v>8000</v>
      </c>
      <c r="K4" s="6"/>
      <c r="L4" s="6"/>
      <c r="M4" s="35" t="s">
        <v>37</v>
      </c>
      <c r="N4" t="s">
        <v>55</v>
      </c>
    </row>
    <row r="5" spans="1:14" ht="15" thickBot="1" x14ac:dyDescent="0.4">
      <c r="A5" s="85"/>
      <c r="B5" s="3" t="s">
        <v>0</v>
      </c>
      <c r="C5" s="7">
        <v>192</v>
      </c>
      <c r="D5" s="7" t="s">
        <v>50</v>
      </c>
      <c r="E5" s="10">
        <f>33/93</f>
        <v>0.35483870967741937</v>
      </c>
      <c r="F5" s="7" t="s">
        <v>41</v>
      </c>
      <c r="G5" s="7" t="s">
        <v>42</v>
      </c>
      <c r="H5" s="7">
        <v>0.43</v>
      </c>
      <c r="I5" s="21">
        <v>0</v>
      </c>
      <c r="J5" s="7">
        <v>0</v>
      </c>
      <c r="K5" s="7">
        <v>0</v>
      </c>
      <c r="L5" s="7"/>
      <c r="M5" s="36"/>
      <c r="N5" t="s">
        <v>56</v>
      </c>
    </row>
    <row r="6" spans="1:14" x14ac:dyDescent="0.35">
      <c r="A6" s="85"/>
      <c r="B6" s="3" t="s">
        <v>2</v>
      </c>
      <c r="C6" s="7">
        <v>2601</v>
      </c>
      <c r="D6" s="7" t="s">
        <v>51</v>
      </c>
      <c r="E6" s="10">
        <f>25/347</f>
        <v>7.2046109510086456E-2</v>
      </c>
      <c r="F6" s="7" t="s">
        <v>43</v>
      </c>
      <c r="G6" s="7" t="s">
        <v>44</v>
      </c>
      <c r="H6" s="7">
        <v>1.84</v>
      </c>
      <c r="I6" s="12">
        <v>3.5999999999999997E-2</v>
      </c>
      <c r="J6" s="7">
        <v>35000</v>
      </c>
      <c r="K6" s="7"/>
      <c r="L6" s="7"/>
      <c r="M6" s="36"/>
      <c r="N6" t="s">
        <v>57</v>
      </c>
    </row>
    <row r="7" spans="1:14" x14ac:dyDescent="0.35">
      <c r="A7" s="85"/>
      <c r="B7" s="3" t="s">
        <v>3</v>
      </c>
      <c r="C7" s="7">
        <v>1056</v>
      </c>
      <c r="D7" s="7" t="s">
        <v>52</v>
      </c>
      <c r="E7" s="10">
        <f>45/305</f>
        <v>0.14754098360655737</v>
      </c>
      <c r="F7" s="7" t="s">
        <v>45</v>
      </c>
      <c r="G7" s="7" t="s">
        <v>32</v>
      </c>
      <c r="H7" s="7">
        <v>1.48</v>
      </c>
      <c r="I7" s="13">
        <v>0.14699999999999999</v>
      </c>
      <c r="J7" s="7">
        <v>45000</v>
      </c>
      <c r="K7" s="7"/>
      <c r="L7" s="7"/>
      <c r="M7" s="36"/>
      <c r="N7" t="s">
        <v>58</v>
      </c>
    </row>
    <row r="8" spans="1:14" x14ac:dyDescent="0.35">
      <c r="A8" s="85"/>
      <c r="B8" s="3" t="s">
        <v>4</v>
      </c>
      <c r="C8" s="7">
        <v>391</v>
      </c>
      <c r="D8" s="7" t="s">
        <v>53</v>
      </c>
      <c r="E8" s="10">
        <f>40/153</f>
        <v>0.26143790849673204</v>
      </c>
      <c r="F8" s="7" t="s">
        <v>46</v>
      </c>
      <c r="G8" s="7" t="s">
        <v>47</v>
      </c>
      <c r="H8" s="7">
        <v>0.74</v>
      </c>
      <c r="I8" s="13">
        <v>0.16300000000000001</v>
      </c>
      <c r="J8" s="7">
        <v>25000</v>
      </c>
      <c r="K8" s="7"/>
      <c r="L8" s="7"/>
      <c r="M8" s="36"/>
      <c r="N8" t="s">
        <v>59</v>
      </c>
    </row>
    <row r="9" spans="1:14" x14ac:dyDescent="0.35">
      <c r="A9" s="85"/>
      <c r="B9" s="28"/>
      <c r="C9" s="29"/>
      <c r="D9" s="29"/>
      <c r="E9" s="30"/>
      <c r="F9" s="29"/>
      <c r="G9" s="29"/>
      <c r="H9" s="29"/>
      <c r="I9" s="31"/>
      <c r="J9" s="29"/>
      <c r="K9" s="29"/>
      <c r="L9" s="29"/>
      <c r="M9" s="37"/>
      <c r="N9" t="s">
        <v>38</v>
      </c>
    </row>
    <row r="10" spans="1:14" ht="15" thickBot="1" x14ac:dyDescent="0.4">
      <c r="A10" s="86"/>
      <c r="B10" s="5" t="s">
        <v>5</v>
      </c>
      <c r="C10" s="8">
        <v>927</v>
      </c>
      <c r="D10" s="8" t="s">
        <v>54</v>
      </c>
      <c r="E10" s="11">
        <f>7/107</f>
        <v>6.5420560747663545E-2</v>
      </c>
      <c r="F10" s="8" t="s">
        <v>48</v>
      </c>
      <c r="G10" s="8" t="s">
        <v>32</v>
      </c>
      <c r="H10" s="8">
        <v>0.42</v>
      </c>
      <c r="I10" s="14">
        <v>0.23100000000000001</v>
      </c>
      <c r="J10" s="8">
        <v>85000</v>
      </c>
      <c r="K10" s="8">
        <v>0.5</v>
      </c>
      <c r="L10" s="8">
        <v>1</v>
      </c>
      <c r="M10" s="38"/>
      <c r="N10" t="s">
        <v>39</v>
      </c>
    </row>
    <row r="11" spans="1:14" ht="15" thickBot="1" x14ac:dyDescent="0.4">
      <c r="A11" s="22"/>
      <c r="B11" s="23"/>
      <c r="C11" s="24"/>
      <c r="D11" s="24"/>
      <c r="E11" s="25"/>
      <c r="F11" s="24"/>
      <c r="G11" s="24"/>
      <c r="H11" s="24"/>
      <c r="I11" s="26"/>
      <c r="J11" s="24"/>
      <c r="K11" s="24"/>
      <c r="L11" s="24"/>
      <c r="M11" s="27"/>
    </row>
    <row r="12" spans="1:14" ht="14.5" customHeight="1" x14ac:dyDescent="0.35">
      <c r="A12" s="85" t="s">
        <v>7</v>
      </c>
      <c r="B12" s="18" t="s">
        <v>1</v>
      </c>
      <c r="C12" s="17">
        <v>455</v>
      </c>
      <c r="D12" s="17" t="s">
        <v>19</v>
      </c>
      <c r="E12" s="19">
        <f>64/(159+64)</f>
        <v>0.28699551569506726</v>
      </c>
      <c r="F12" s="17" t="s">
        <v>25</v>
      </c>
      <c r="G12" s="17" t="s">
        <v>31</v>
      </c>
      <c r="H12" s="17">
        <v>0.91</v>
      </c>
      <c r="I12" s="20">
        <v>3.1E-2</v>
      </c>
      <c r="J12" s="17">
        <f>(214000-211300)/2</f>
        <v>1350</v>
      </c>
      <c r="K12" s="18"/>
      <c r="L12" s="17"/>
      <c r="M12" s="39" t="s">
        <v>33</v>
      </c>
    </row>
    <row r="13" spans="1:14" x14ac:dyDescent="0.35">
      <c r="A13" s="85"/>
      <c r="B13" s="3" t="s">
        <v>0</v>
      </c>
      <c r="C13" s="7">
        <v>109</v>
      </c>
      <c r="D13" s="7" t="s">
        <v>20</v>
      </c>
      <c r="E13" s="10">
        <f>28/(28+56)</f>
        <v>0.33333333333333331</v>
      </c>
      <c r="F13" s="7" t="s">
        <v>26</v>
      </c>
      <c r="G13" s="7" t="s">
        <v>32</v>
      </c>
      <c r="H13" s="7">
        <v>0.54</v>
      </c>
      <c r="I13" s="13">
        <v>2.3E-2</v>
      </c>
      <c r="J13" s="7">
        <v>1350</v>
      </c>
      <c r="K13" s="7">
        <v>0.04</v>
      </c>
      <c r="L13" s="7">
        <v>0.08</v>
      </c>
      <c r="M13" s="36"/>
    </row>
    <row r="14" spans="1:14" x14ac:dyDescent="0.35">
      <c r="A14" s="85"/>
      <c r="B14" s="3" t="s">
        <v>2</v>
      </c>
      <c r="C14" s="7">
        <v>1741</v>
      </c>
      <c r="D14" s="7" t="s">
        <v>21</v>
      </c>
      <c r="E14" s="10">
        <f>35/(325+35)</f>
        <v>9.7222222222222224E-2</v>
      </c>
      <c r="F14" s="7" t="s">
        <v>27</v>
      </c>
      <c r="G14" s="7" t="s">
        <v>31</v>
      </c>
      <c r="H14" s="7">
        <v>1.74</v>
      </c>
      <c r="I14" s="13">
        <v>6.8000000000000005E-2</v>
      </c>
      <c r="J14" s="7">
        <f>214000*0.28</f>
        <v>59920.000000000007</v>
      </c>
      <c r="K14" s="7"/>
      <c r="L14" s="7"/>
      <c r="M14" s="36"/>
      <c r="N14" t="s">
        <v>34</v>
      </c>
    </row>
    <row r="15" spans="1:14" x14ac:dyDescent="0.35">
      <c r="A15" s="85"/>
      <c r="B15" s="3" t="s">
        <v>3</v>
      </c>
      <c r="C15" s="7">
        <v>1193</v>
      </c>
      <c r="D15" s="7" t="s">
        <v>22</v>
      </c>
      <c r="E15" s="10">
        <f>68/(68+325)</f>
        <v>0.17302798982188294</v>
      </c>
      <c r="F15" s="7" t="s">
        <v>28</v>
      </c>
      <c r="G15" s="7" t="s">
        <v>32</v>
      </c>
      <c r="H15" s="7">
        <v>1.95</v>
      </c>
      <c r="I15" s="13">
        <v>0.16600000000000001</v>
      </c>
      <c r="J15" s="7">
        <f>214000*0.47</f>
        <v>100580</v>
      </c>
      <c r="K15" s="7">
        <v>0.4</v>
      </c>
      <c r="L15" s="7">
        <v>0.8</v>
      </c>
      <c r="M15" s="36"/>
      <c r="N15" t="s">
        <v>36</v>
      </c>
    </row>
    <row r="16" spans="1:14" x14ac:dyDescent="0.35">
      <c r="A16" s="85"/>
      <c r="B16" s="3" t="s">
        <v>4</v>
      </c>
      <c r="C16" s="7">
        <v>271</v>
      </c>
      <c r="D16" s="7" t="s">
        <v>23</v>
      </c>
      <c r="E16" s="10">
        <f>46/(90+46)</f>
        <v>0.33823529411764708</v>
      </c>
      <c r="F16" s="7" t="s">
        <v>29</v>
      </c>
      <c r="G16" s="7" t="s">
        <v>32</v>
      </c>
      <c r="H16" s="7">
        <v>0.69</v>
      </c>
      <c r="I16" s="13">
        <v>0.104</v>
      </c>
      <c r="J16" s="7">
        <v>8000</v>
      </c>
      <c r="K16" s="7"/>
      <c r="L16" s="7">
        <v>0.8</v>
      </c>
      <c r="M16" s="36"/>
      <c r="N16" t="s">
        <v>35</v>
      </c>
    </row>
    <row r="17" spans="1:13" ht="15" thickBot="1" x14ac:dyDescent="0.4">
      <c r="A17" s="86"/>
      <c r="B17" s="5" t="s">
        <v>5</v>
      </c>
      <c r="C17" s="8">
        <v>667</v>
      </c>
      <c r="D17" s="8" t="s">
        <v>24</v>
      </c>
      <c r="E17" s="11">
        <f>18/(114+18)</f>
        <v>0.13636363636363635</v>
      </c>
      <c r="F17" s="8" t="s">
        <v>30</v>
      </c>
      <c r="G17" s="8" t="s">
        <v>32</v>
      </c>
      <c r="H17" s="8">
        <v>0.67</v>
      </c>
      <c r="I17" s="14">
        <v>0.19700000000000001</v>
      </c>
      <c r="J17" s="8">
        <f>214000*0.2</f>
        <v>42800</v>
      </c>
      <c r="K17" s="8">
        <v>0.4</v>
      </c>
      <c r="L17" s="8"/>
      <c r="M17" s="38"/>
    </row>
    <row r="19" spans="1:13" x14ac:dyDescent="0.35">
      <c r="B19" t="s">
        <v>60</v>
      </c>
    </row>
  </sheetData>
  <mergeCells count="4">
    <mergeCell ref="A4:A10"/>
    <mergeCell ref="A12:A17"/>
    <mergeCell ref="M4:M10"/>
    <mergeCell ref="M12:M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M14" sqref="M14"/>
    </sheetView>
  </sheetViews>
  <sheetFormatPr defaultRowHeight="14.5" x14ac:dyDescent="0.35"/>
  <cols>
    <col min="1" max="2" width="28.81640625" customWidth="1"/>
    <col min="3" max="3" width="13.90625" customWidth="1"/>
    <col min="4" max="4" width="10.6328125" customWidth="1"/>
    <col min="5" max="5" width="12.08984375" customWidth="1"/>
    <col min="6" max="6" width="12.1796875" customWidth="1"/>
    <col min="7" max="7" width="9.6328125" customWidth="1"/>
    <col min="8" max="8" width="14.08984375" customWidth="1"/>
    <col min="9" max="9" width="12.08984375" customWidth="1"/>
    <col min="10" max="10" width="12.26953125" customWidth="1"/>
    <col min="11" max="11" width="46.81640625" customWidth="1"/>
  </cols>
  <sheetData>
    <row r="1" spans="1:11" x14ac:dyDescent="0.35">
      <c r="A1" s="83" t="s">
        <v>132</v>
      </c>
    </row>
    <row r="2" spans="1:11" x14ac:dyDescent="0.35">
      <c r="B2" t="s">
        <v>133</v>
      </c>
    </row>
    <row r="4" spans="1:11" ht="43" customHeight="1" thickBot="1" x14ac:dyDescent="0.4">
      <c r="D4" s="1" t="s">
        <v>8</v>
      </c>
      <c r="E4" s="2" t="s">
        <v>9</v>
      </c>
      <c r="F4" s="1" t="s">
        <v>10</v>
      </c>
      <c r="G4" s="2" t="s">
        <v>11</v>
      </c>
      <c r="H4" s="1" t="s">
        <v>12</v>
      </c>
      <c r="I4" s="1" t="s">
        <v>13</v>
      </c>
      <c r="J4" s="1" t="s">
        <v>15</v>
      </c>
      <c r="K4" s="1" t="s">
        <v>16</v>
      </c>
    </row>
    <row r="5" spans="1:11" x14ac:dyDescent="0.35">
      <c r="A5" s="84" t="s">
        <v>125</v>
      </c>
      <c r="B5" s="84" t="s">
        <v>118</v>
      </c>
      <c r="C5" s="107">
        <v>44362</v>
      </c>
      <c r="D5" s="6">
        <v>972</v>
      </c>
      <c r="E5" s="6"/>
      <c r="F5" s="6"/>
      <c r="G5" s="6"/>
      <c r="H5" s="12"/>
      <c r="I5" s="6"/>
      <c r="J5" s="80">
        <v>0.16900000000000001</v>
      </c>
      <c r="K5" s="75"/>
    </row>
    <row r="6" spans="1:11" x14ac:dyDescent="0.35">
      <c r="A6" s="85"/>
      <c r="B6" s="85"/>
      <c r="C6" s="108">
        <v>44378</v>
      </c>
      <c r="D6" s="7">
        <v>615</v>
      </c>
      <c r="E6" s="7"/>
      <c r="F6" s="7"/>
      <c r="G6" s="7"/>
      <c r="H6" s="87"/>
      <c r="I6" s="7"/>
      <c r="J6" s="77">
        <v>0.15</v>
      </c>
      <c r="K6" s="41"/>
    </row>
    <row r="7" spans="1:11" x14ac:dyDescent="0.35">
      <c r="A7" s="85"/>
      <c r="B7" s="85"/>
      <c r="C7" s="108">
        <v>44392</v>
      </c>
      <c r="D7" s="7">
        <v>564</v>
      </c>
      <c r="E7" s="7"/>
      <c r="F7" s="7"/>
      <c r="G7" s="7"/>
      <c r="H7" s="13"/>
      <c r="I7" s="7"/>
      <c r="J7" s="77">
        <v>3.1E-2</v>
      </c>
      <c r="K7" s="41"/>
    </row>
    <row r="8" spans="1:11" x14ac:dyDescent="0.35">
      <c r="A8" s="85"/>
      <c r="B8" s="85"/>
      <c r="C8" s="108">
        <v>44409</v>
      </c>
      <c r="D8" s="7"/>
      <c r="E8" s="7"/>
      <c r="F8" s="7"/>
      <c r="G8" s="7"/>
      <c r="H8" s="13"/>
      <c r="I8" s="7"/>
      <c r="J8" s="77"/>
      <c r="K8" s="41"/>
    </row>
    <row r="9" spans="1:11" x14ac:dyDescent="0.35">
      <c r="A9" s="85"/>
      <c r="B9" s="85"/>
      <c r="C9" s="108">
        <v>44423</v>
      </c>
      <c r="D9" s="7">
        <v>907</v>
      </c>
      <c r="E9" s="7"/>
      <c r="F9" s="7"/>
      <c r="G9" s="7"/>
      <c r="H9" s="13"/>
      <c r="I9" s="7"/>
      <c r="J9" s="77">
        <v>1.0999999999999999E-2</v>
      </c>
      <c r="K9" s="41"/>
    </row>
    <row r="10" spans="1:11" ht="15" thickBot="1" x14ac:dyDescent="0.4">
      <c r="A10" s="85"/>
      <c r="B10" s="86"/>
      <c r="C10" s="123" t="s">
        <v>152</v>
      </c>
      <c r="D10" s="5"/>
      <c r="E10" s="8"/>
      <c r="F10" s="8"/>
      <c r="G10" s="8"/>
      <c r="H10" s="14"/>
      <c r="I10" s="121">
        <v>4749</v>
      </c>
      <c r="J10" s="115"/>
      <c r="K10" s="41"/>
    </row>
    <row r="11" spans="1:11" x14ac:dyDescent="0.35">
      <c r="A11" s="85"/>
      <c r="B11" s="84" t="s">
        <v>117</v>
      </c>
      <c r="C11" s="120">
        <v>44362</v>
      </c>
      <c r="D11" s="17">
        <v>2621</v>
      </c>
      <c r="E11" s="17"/>
      <c r="F11" s="17"/>
      <c r="G11" s="17"/>
      <c r="H11" s="20"/>
      <c r="I11" s="17"/>
      <c r="J11" s="118">
        <v>0.623</v>
      </c>
      <c r="K11" s="76"/>
    </row>
    <row r="12" spans="1:11" x14ac:dyDescent="0.35">
      <c r="A12" s="85"/>
      <c r="B12" s="85"/>
      <c r="C12" s="108">
        <v>44378</v>
      </c>
      <c r="D12" s="7">
        <v>2422</v>
      </c>
      <c r="E12" s="7"/>
      <c r="F12" s="7"/>
      <c r="G12" s="7"/>
      <c r="H12" s="13"/>
      <c r="I12" s="7"/>
      <c r="J12" s="77">
        <v>0.19600000000000001</v>
      </c>
      <c r="K12" s="76"/>
    </row>
    <row r="13" spans="1:11" x14ac:dyDescent="0.35">
      <c r="A13" s="85"/>
      <c r="B13" s="85"/>
      <c r="C13" s="108">
        <v>44392</v>
      </c>
      <c r="D13" s="7">
        <v>2278</v>
      </c>
      <c r="E13" s="7"/>
      <c r="F13" s="7"/>
      <c r="G13" s="7"/>
      <c r="H13" s="13"/>
      <c r="I13" s="7"/>
      <c r="J13" s="77">
        <v>0.16800000000000001</v>
      </c>
      <c r="K13" s="76"/>
    </row>
    <row r="14" spans="1:11" x14ac:dyDescent="0.35">
      <c r="A14" s="85"/>
      <c r="B14" s="85"/>
      <c r="C14" s="108">
        <v>44409</v>
      </c>
      <c r="D14" s="7">
        <v>2208</v>
      </c>
      <c r="E14" s="7"/>
      <c r="F14" s="7"/>
      <c r="G14" s="7"/>
      <c r="H14" s="13"/>
      <c r="I14" s="7"/>
      <c r="J14" s="77">
        <v>0.08</v>
      </c>
      <c r="K14" s="76"/>
    </row>
    <row r="15" spans="1:11" x14ac:dyDescent="0.35">
      <c r="A15" s="85"/>
      <c r="B15" s="85"/>
      <c r="C15" s="108">
        <v>44423</v>
      </c>
      <c r="D15" s="7">
        <v>2139</v>
      </c>
      <c r="E15" s="7"/>
      <c r="F15" s="7"/>
      <c r="G15" s="7"/>
      <c r="H15" s="13"/>
      <c r="I15" s="7"/>
      <c r="J15" s="77">
        <v>2.1000000000000001E-2</v>
      </c>
      <c r="K15" s="76"/>
    </row>
    <row r="16" spans="1:11" ht="15" thickBot="1" x14ac:dyDescent="0.4">
      <c r="A16" s="97"/>
      <c r="B16" s="86"/>
      <c r="C16" s="124" t="s">
        <v>151</v>
      </c>
      <c r="D16" s="29"/>
      <c r="E16" s="29"/>
      <c r="F16" s="29"/>
      <c r="G16" s="29"/>
      <c r="H16" s="31"/>
      <c r="I16" s="122">
        <v>13334</v>
      </c>
      <c r="J16" s="78"/>
      <c r="K16" s="98"/>
    </row>
    <row r="17" spans="1:11" ht="15" thickBot="1" x14ac:dyDescent="0.4">
      <c r="A17" s="104" t="s">
        <v>119</v>
      </c>
      <c r="B17" s="84" t="s">
        <v>120</v>
      </c>
      <c r="C17" s="109" t="s">
        <v>122</v>
      </c>
      <c r="D17" s="6">
        <v>3820</v>
      </c>
      <c r="E17" s="6"/>
      <c r="F17" s="6"/>
      <c r="G17" s="6"/>
      <c r="H17" s="12"/>
      <c r="I17" s="6"/>
      <c r="J17" s="80">
        <v>0</v>
      </c>
      <c r="K17" s="116"/>
    </row>
    <row r="18" spans="1:11" ht="15" thickBot="1" x14ac:dyDescent="0.4">
      <c r="A18" s="105"/>
      <c r="B18" s="86"/>
      <c r="C18" s="123" t="s">
        <v>151</v>
      </c>
      <c r="D18" s="8"/>
      <c r="E18" s="8"/>
      <c r="F18" s="8"/>
      <c r="G18" s="8"/>
      <c r="H18" s="14"/>
      <c r="I18" s="121">
        <v>0</v>
      </c>
      <c r="J18" s="79">
        <v>0</v>
      </c>
      <c r="K18" s="96"/>
    </row>
    <row r="19" spans="1:11" x14ac:dyDescent="0.35">
      <c r="A19" s="105"/>
      <c r="B19" s="85" t="s">
        <v>121</v>
      </c>
      <c r="C19" s="117" t="s">
        <v>122</v>
      </c>
      <c r="D19" s="17">
        <v>3820</v>
      </c>
      <c r="E19" s="17"/>
      <c r="F19" s="17"/>
      <c r="G19" s="17"/>
      <c r="H19" s="20"/>
      <c r="I19" s="17"/>
      <c r="J19" s="118">
        <v>0</v>
      </c>
      <c r="K19" s="111"/>
    </row>
    <row r="20" spans="1:11" x14ac:dyDescent="0.35">
      <c r="A20" s="105"/>
      <c r="B20" s="85"/>
      <c r="C20" s="110" t="s">
        <v>44</v>
      </c>
      <c r="D20" s="7">
        <v>3820</v>
      </c>
      <c r="E20" s="7"/>
      <c r="F20" s="7"/>
      <c r="G20" s="7"/>
      <c r="H20" s="13"/>
      <c r="I20" s="7"/>
      <c r="J20" s="77">
        <v>1.6E-2</v>
      </c>
      <c r="K20" s="112"/>
    </row>
    <row r="21" spans="1:11" x14ac:dyDescent="0.35">
      <c r="A21" s="105"/>
      <c r="B21" s="85"/>
      <c r="C21" s="114" t="s">
        <v>123</v>
      </c>
      <c r="D21" s="7">
        <v>3820</v>
      </c>
      <c r="E21" s="7"/>
      <c r="F21" s="7"/>
      <c r="G21" s="7"/>
      <c r="H21" s="13"/>
      <c r="I21" s="7"/>
      <c r="J21" s="77">
        <v>0</v>
      </c>
      <c r="K21" s="112"/>
    </row>
    <row r="22" spans="1:11" ht="15" thickBot="1" x14ac:dyDescent="0.4">
      <c r="A22" s="106"/>
      <c r="B22" s="86"/>
      <c r="C22" s="123" t="s">
        <v>151</v>
      </c>
      <c r="D22" s="5"/>
      <c r="E22" s="5"/>
      <c r="F22" s="5"/>
      <c r="G22" s="5"/>
      <c r="H22" s="5"/>
      <c r="I22" s="121">
        <v>1834</v>
      </c>
      <c r="J22" s="115"/>
      <c r="K22" s="113"/>
    </row>
    <row r="23" spans="1:11" x14ac:dyDescent="0.35">
      <c r="A23" s="97"/>
      <c r="B23" s="90"/>
      <c r="C23" s="47"/>
      <c r="D23" s="48"/>
      <c r="E23" s="48"/>
      <c r="F23" s="48"/>
      <c r="G23" s="48"/>
      <c r="H23" s="50"/>
      <c r="I23" s="48"/>
      <c r="J23" s="48"/>
      <c r="K23" s="98"/>
    </row>
    <row r="24" spans="1:11" ht="15" thickBot="1" x14ac:dyDescent="0.4">
      <c r="A24" s="16"/>
      <c r="B24" s="103"/>
      <c r="C24" s="99"/>
      <c r="D24" s="100"/>
      <c r="E24" s="100"/>
      <c r="F24" s="100"/>
      <c r="G24" s="100"/>
      <c r="H24" s="101"/>
      <c r="I24" s="100"/>
      <c r="J24" s="100"/>
      <c r="K24" s="102"/>
    </row>
    <row r="25" spans="1:11" ht="14.5" customHeight="1" x14ac:dyDescent="0.35">
      <c r="A25" s="85" t="s">
        <v>124</v>
      </c>
      <c r="B25" s="104" t="s">
        <v>139</v>
      </c>
      <c r="C25" s="125" t="s">
        <v>136</v>
      </c>
      <c r="D25" s="17" t="s">
        <v>137</v>
      </c>
      <c r="E25" s="17"/>
      <c r="F25" s="17"/>
      <c r="G25" s="17"/>
      <c r="H25" s="20"/>
      <c r="I25" s="17"/>
      <c r="J25" s="17"/>
      <c r="K25" s="39"/>
    </row>
    <row r="26" spans="1:11" ht="14.5" customHeight="1" x14ac:dyDescent="0.35">
      <c r="A26" s="85"/>
      <c r="B26" s="105"/>
      <c r="C26" s="125">
        <v>2013</v>
      </c>
      <c r="D26" s="17"/>
      <c r="E26" s="17"/>
      <c r="F26" s="17"/>
      <c r="G26" s="17"/>
      <c r="H26" s="20"/>
      <c r="I26" s="127">
        <v>39617</v>
      </c>
      <c r="J26" s="17" t="s">
        <v>155</v>
      </c>
      <c r="K26" s="39"/>
    </row>
    <row r="27" spans="1:11" ht="14.5" customHeight="1" x14ac:dyDescent="0.35">
      <c r="A27" s="85"/>
      <c r="B27" s="105"/>
      <c r="C27" s="125">
        <v>2014</v>
      </c>
      <c r="D27" s="17"/>
      <c r="E27" s="17"/>
      <c r="F27" s="17"/>
      <c r="G27" s="17"/>
      <c r="H27" s="20"/>
      <c r="I27" s="127">
        <v>19671</v>
      </c>
      <c r="J27" s="17" t="s">
        <v>154</v>
      </c>
      <c r="K27" s="39"/>
    </row>
    <row r="28" spans="1:11" ht="14.5" customHeight="1" x14ac:dyDescent="0.35">
      <c r="A28" s="85"/>
      <c r="B28" s="105"/>
      <c r="C28" s="125">
        <v>2015</v>
      </c>
      <c r="D28" s="17"/>
      <c r="E28" s="17"/>
      <c r="F28" s="17"/>
      <c r="G28" s="17"/>
      <c r="H28" s="20"/>
      <c r="I28" s="127">
        <v>46065</v>
      </c>
      <c r="J28" s="17" t="s">
        <v>153</v>
      </c>
      <c r="K28" s="39"/>
    </row>
    <row r="29" spans="1:11" ht="15" thickBot="1" x14ac:dyDescent="0.4">
      <c r="A29" s="85"/>
      <c r="B29" s="106"/>
      <c r="C29" s="126" t="s">
        <v>151</v>
      </c>
      <c r="D29" s="29"/>
      <c r="E29" s="29"/>
      <c r="F29" s="29"/>
      <c r="G29" s="29"/>
      <c r="H29" s="31"/>
      <c r="I29" s="29"/>
      <c r="J29" s="29"/>
      <c r="K29" s="36"/>
    </row>
    <row r="30" spans="1:11" ht="15" thickBot="1" x14ac:dyDescent="0.4">
      <c r="A30" s="85"/>
      <c r="B30" s="104" t="s">
        <v>138</v>
      </c>
      <c r="C30" s="109" t="s">
        <v>140</v>
      </c>
      <c r="D30" s="6" t="s">
        <v>141</v>
      </c>
      <c r="E30" s="6"/>
      <c r="F30" s="6"/>
      <c r="G30" s="6"/>
      <c r="H30" s="12"/>
      <c r="I30" s="6"/>
      <c r="J30" s="80"/>
      <c r="K30" s="41"/>
    </row>
    <row r="31" spans="1:11" x14ac:dyDescent="0.35">
      <c r="A31" s="85"/>
      <c r="B31" s="105"/>
      <c r="C31" s="110">
        <v>2013</v>
      </c>
      <c r="D31" s="7"/>
      <c r="E31" s="7"/>
      <c r="F31" s="7"/>
      <c r="G31" s="7"/>
      <c r="H31" s="13"/>
      <c r="I31" s="128">
        <v>71334</v>
      </c>
      <c r="J31" s="77" t="s">
        <v>153</v>
      </c>
      <c r="K31" s="41"/>
    </row>
    <row r="32" spans="1:11" x14ac:dyDescent="0.35">
      <c r="A32" s="85"/>
      <c r="B32" s="105"/>
      <c r="C32" s="110">
        <v>2014</v>
      </c>
      <c r="D32" s="7"/>
      <c r="E32" s="7"/>
      <c r="F32" s="7"/>
      <c r="G32" s="7"/>
      <c r="H32" s="13"/>
      <c r="I32" s="129">
        <v>52146</v>
      </c>
      <c r="J32" s="77" t="s">
        <v>154</v>
      </c>
      <c r="K32" s="41"/>
    </row>
    <row r="33" spans="1:11" ht="15" thickBot="1" x14ac:dyDescent="0.4">
      <c r="A33" s="86"/>
      <c r="B33" s="106"/>
      <c r="C33" s="119">
        <v>2015</v>
      </c>
      <c r="D33" s="8"/>
      <c r="E33" s="8"/>
      <c r="F33" s="8"/>
      <c r="G33" s="8"/>
      <c r="H33" s="14"/>
      <c r="I33" s="129">
        <v>53457</v>
      </c>
      <c r="J33" s="79" t="s">
        <v>156</v>
      </c>
      <c r="K33" s="42"/>
    </row>
    <row r="36" spans="1:11" x14ac:dyDescent="0.35">
      <c r="A36" s="139" t="s">
        <v>177</v>
      </c>
      <c r="C36" t="s">
        <v>126</v>
      </c>
    </row>
    <row r="37" spans="1:11" x14ac:dyDescent="0.35">
      <c r="A37" s="139"/>
      <c r="C37" t="s">
        <v>127</v>
      </c>
    </row>
    <row r="38" spans="1:11" x14ac:dyDescent="0.35">
      <c r="A38" s="139"/>
      <c r="C38" t="s">
        <v>134</v>
      </c>
    </row>
    <row r="39" spans="1:11" x14ac:dyDescent="0.35">
      <c r="A39" s="139"/>
      <c r="C39" t="s">
        <v>128</v>
      </c>
    </row>
    <row r="40" spans="1:11" x14ac:dyDescent="0.35">
      <c r="A40" s="139"/>
    </row>
    <row r="41" spans="1:11" x14ac:dyDescent="0.35">
      <c r="A41" s="139"/>
      <c r="C41" s="74" t="s">
        <v>129</v>
      </c>
      <c r="D41" s="74"/>
      <c r="E41" s="74"/>
      <c r="F41" s="74"/>
      <c r="G41" s="74"/>
      <c r="H41" s="74"/>
    </row>
    <row r="42" spans="1:11" x14ac:dyDescent="0.35">
      <c r="A42" s="139"/>
      <c r="C42" s="74" t="s">
        <v>130</v>
      </c>
      <c r="D42" s="74"/>
      <c r="E42" s="74"/>
      <c r="F42" s="74"/>
      <c r="G42" s="74"/>
      <c r="H42" s="74"/>
    </row>
    <row r="43" spans="1:11" x14ac:dyDescent="0.35">
      <c r="C43" s="74" t="s">
        <v>157</v>
      </c>
      <c r="D43" s="74"/>
      <c r="E43" s="74"/>
      <c r="F43" s="74"/>
      <c r="G43" s="74"/>
      <c r="H43" s="74"/>
      <c r="I43" s="74"/>
      <c r="J43" s="74"/>
    </row>
    <row r="44" spans="1:11" x14ac:dyDescent="0.35">
      <c r="C44" s="74" t="s">
        <v>131</v>
      </c>
      <c r="D44" s="74"/>
      <c r="E44" s="74"/>
      <c r="F44" s="74"/>
      <c r="G44" s="74"/>
    </row>
    <row r="45" spans="1:11" x14ac:dyDescent="0.35">
      <c r="C45" s="74" t="s">
        <v>135</v>
      </c>
      <c r="D45" s="74"/>
      <c r="E45" s="74"/>
      <c r="F45" s="74"/>
      <c r="G45" s="74"/>
      <c r="H45" s="74"/>
      <c r="I45" s="74"/>
      <c r="J45" s="74"/>
    </row>
    <row r="46" spans="1:11" x14ac:dyDescent="0.35">
      <c r="C46" t="s">
        <v>178</v>
      </c>
    </row>
    <row r="47" spans="1:11" x14ac:dyDescent="0.35">
      <c r="C47" s="74" t="s">
        <v>149</v>
      </c>
      <c r="D47" s="74"/>
      <c r="E47" s="74"/>
      <c r="F47" s="74"/>
      <c r="G47" s="74"/>
      <c r="H47" s="74"/>
      <c r="I47" s="74"/>
    </row>
    <row r="48" spans="1:11" x14ac:dyDescent="0.35">
      <c r="C48" t="s">
        <v>142</v>
      </c>
    </row>
    <row r="49" spans="3:7" x14ac:dyDescent="0.35">
      <c r="C49" t="s">
        <v>143</v>
      </c>
    </row>
    <row r="50" spans="3:7" x14ac:dyDescent="0.35">
      <c r="C50" s="74" t="s">
        <v>144</v>
      </c>
      <c r="D50" s="74"/>
      <c r="E50" s="74"/>
      <c r="F50" s="74"/>
    </row>
    <row r="51" spans="3:7" x14ac:dyDescent="0.35">
      <c r="C51" s="74" t="s">
        <v>145</v>
      </c>
      <c r="D51" s="74"/>
      <c r="E51" s="74"/>
      <c r="F51" s="74"/>
    </row>
    <row r="52" spans="3:7" x14ac:dyDescent="0.35">
      <c r="C52" s="74" t="s">
        <v>146</v>
      </c>
      <c r="D52" s="74"/>
      <c r="E52" s="74"/>
      <c r="F52" s="74"/>
    </row>
    <row r="53" spans="3:7" x14ac:dyDescent="0.35">
      <c r="C53" s="74" t="s">
        <v>147</v>
      </c>
      <c r="D53" s="74"/>
      <c r="E53" s="74"/>
      <c r="F53" s="74"/>
    </row>
    <row r="54" spans="3:7" x14ac:dyDescent="0.35">
      <c r="C54" s="74" t="s">
        <v>148</v>
      </c>
      <c r="D54" s="74"/>
      <c r="E54" s="74"/>
      <c r="F54" s="74"/>
    </row>
    <row r="56" spans="3:7" x14ac:dyDescent="0.35">
      <c r="C56" s="74" t="s">
        <v>150</v>
      </c>
      <c r="D56" s="74"/>
      <c r="E56" s="74"/>
      <c r="F56" s="74"/>
      <c r="G56" s="74"/>
    </row>
  </sheetData>
  <mergeCells count="13">
    <mergeCell ref="B17:B18"/>
    <mergeCell ref="B25:B29"/>
    <mergeCell ref="B30:B33"/>
    <mergeCell ref="A36:A42"/>
    <mergeCell ref="A5:A15"/>
    <mergeCell ref="K5:K15"/>
    <mergeCell ref="A25:A33"/>
    <mergeCell ref="K25:K33"/>
    <mergeCell ref="B5:B10"/>
    <mergeCell ref="A17:A22"/>
    <mergeCell ref="B19:B22"/>
    <mergeCell ref="K19:K22"/>
    <mergeCell ref="B11:B1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29" sqref="C29"/>
    </sheetView>
  </sheetViews>
  <sheetFormatPr defaultRowHeight="14.5" x14ac:dyDescent="0.35"/>
  <cols>
    <col min="1" max="1" width="28.81640625" customWidth="1"/>
    <col min="2" max="2" width="13.90625" customWidth="1"/>
    <col min="3" max="4" width="10.6328125" customWidth="1"/>
    <col min="5" max="5" width="9.26953125" customWidth="1"/>
    <col min="6" max="6" width="12.08984375" customWidth="1"/>
    <col min="7" max="7" width="14.08984375" customWidth="1"/>
    <col min="8" max="8" width="12.08984375" customWidth="1"/>
    <col min="9" max="9" width="12.54296875" customWidth="1"/>
    <col min="10" max="10" width="12.26953125" customWidth="1"/>
    <col min="11" max="11" width="46.81640625" customWidth="1"/>
  </cols>
  <sheetData>
    <row r="1" spans="1:12" x14ac:dyDescent="0.35">
      <c r="A1" t="s">
        <v>116</v>
      </c>
    </row>
    <row r="2" spans="1:12" x14ac:dyDescent="0.35">
      <c r="B2" t="s">
        <v>161</v>
      </c>
    </row>
    <row r="4" spans="1:12" ht="43" customHeight="1" thickBot="1" x14ac:dyDescent="0.4">
      <c r="C4" s="1" t="s">
        <v>171</v>
      </c>
      <c r="D4" s="1" t="s">
        <v>18</v>
      </c>
      <c r="E4" s="1" t="s">
        <v>17</v>
      </c>
      <c r="F4" s="2" t="s">
        <v>9</v>
      </c>
      <c r="G4" s="1" t="s">
        <v>166</v>
      </c>
      <c r="H4" s="1" t="s">
        <v>13</v>
      </c>
      <c r="I4" s="1" t="s">
        <v>14</v>
      </c>
      <c r="J4" s="1" t="s">
        <v>15</v>
      </c>
      <c r="K4" s="1" t="s">
        <v>16</v>
      </c>
    </row>
    <row r="5" spans="1:12" x14ac:dyDescent="0.35">
      <c r="A5" s="84"/>
      <c r="B5" s="4" t="s">
        <v>158</v>
      </c>
      <c r="C5" s="6">
        <v>39</v>
      </c>
      <c r="D5" s="6"/>
      <c r="E5" s="9"/>
      <c r="F5" s="6">
        <v>0.05</v>
      </c>
      <c r="G5" s="135">
        <v>17</v>
      </c>
      <c r="H5" s="6">
        <v>228137</v>
      </c>
      <c r="I5" s="6"/>
      <c r="J5" s="130" t="s">
        <v>172</v>
      </c>
      <c r="K5" s="35" t="s">
        <v>162</v>
      </c>
    </row>
    <row r="6" spans="1:12" x14ac:dyDescent="0.35">
      <c r="A6" s="85"/>
      <c r="B6" s="3" t="s">
        <v>159</v>
      </c>
      <c r="C6" s="7">
        <v>2630</v>
      </c>
      <c r="D6" s="7"/>
      <c r="E6" s="10"/>
      <c r="F6" s="7">
        <v>1.04</v>
      </c>
      <c r="G6" s="136">
        <v>506</v>
      </c>
      <c r="H6" s="7">
        <v>5009839</v>
      </c>
      <c r="I6" s="7"/>
      <c r="J6" s="131"/>
      <c r="K6" s="36"/>
    </row>
    <row r="7" spans="1:12" x14ac:dyDescent="0.35">
      <c r="A7" s="85"/>
      <c r="B7" s="3" t="s">
        <v>160</v>
      </c>
      <c r="C7" s="7">
        <v>2403</v>
      </c>
      <c r="D7" s="7"/>
      <c r="E7" s="10"/>
      <c r="F7" s="7">
        <v>1.61</v>
      </c>
      <c r="G7" s="136">
        <v>394</v>
      </c>
      <c r="H7" s="7">
        <v>4139090</v>
      </c>
      <c r="I7" s="7"/>
      <c r="J7" s="131"/>
      <c r="K7" s="36"/>
    </row>
    <row r="8" spans="1:12" x14ac:dyDescent="0.35">
      <c r="A8" s="85"/>
      <c r="B8" s="3"/>
      <c r="C8" s="7"/>
      <c r="D8" s="7"/>
      <c r="E8" s="10"/>
      <c r="F8" s="7"/>
      <c r="G8" s="133"/>
      <c r="H8" s="7"/>
      <c r="I8" s="7"/>
      <c r="J8" s="131"/>
      <c r="K8" s="36"/>
    </row>
    <row r="9" spans="1:12" x14ac:dyDescent="0.35">
      <c r="A9" s="85"/>
      <c r="B9" s="3"/>
      <c r="C9" s="7"/>
      <c r="D9" s="7"/>
      <c r="E9" s="10"/>
      <c r="F9" s="7"/>
      <c r="G9" s="133"/>
      <c r="H9" s="7"/>
      <c r="I9" s="7"/>
      <c r="J9" s="131"/>
      <c r="K9" s="36"/>
    </row>
    <row r="10" spans="1:12" x14ac:dyDescent="0.35">
      <c r="A10" s="85"/>
      <c r="B10" s="28"/>
      <c r="C10" s="29"/>
      <c r="D10" s="29"/>
      <c r="E10" s="30"/>
      <c r="F10" s="29"/>
      <c r="G10" s="134"/>
      <c r="H10" s="29"/>
      <c r="I10" s="29"/>
      <c r="J10" s="131"/>
      <c r="K10" s="37"/>
    </row>
    <row r="11" spans="1:12" ht="15" thickBot="1" x14ac:dyDescent="0.4">
      <c r="A11" s="85"/>
      <c r="B11" s="28"/>
      <c r="C11" s="29"/>
      <c r="D11" s="29"/>
      <c r="E11" s="30"/>
      <c r="F11" s="29"/>
      <c r="G11" s="134"/>
      <c r="H11" s="29"/>
      <c r="I11" s="29"/>
      <c r="J11" s="132"/>
      <c r="K11" s="37"/>
    </row>
    <row r="12" spans="1:12" x14ac:dyDescent="0.35">
      <c r="A12" s="91"/>
      <c r="B12" s="92"/>
      <c r="C12" s="93"/>
      <c r="D12" s="93"/>
      <c r="E12" s="94"/>
      <c r="F12" s="93"/>
      <c r="G12" s="95"/>
      <c r="H12" s="93"/>
      <c r="I12" s="93"/>
      <c r="J12" s="93"/>
      <c r="K12" s="96"/>
    </row>
    <row r="13" spans="1:12" x14ac:dyDescent="0.35">
      <c r="A13" s="97"/>
      <c r="B13" s="72" t="s">
        <v>174</v>
      </c>
      <c r="C13" s="73"/>
      <c r="D13" s="73"/>
      <c r="E13" s="137"/>
      <c r="F13" s="73"/>
      <c r="G13" s="138"/>
      <c r="H13" s="73"/>
      <c r="I13" s="73"/>
      <c r="J13" s="73"/>
      <c r="K13" s="98"/>
    </row>
    <row r="14" spans="1:12" x14ac:dyDescent="0.35">
      <c r="A14" s="90"/>
      <c r="B14" s="47" t="s">
        <v>163</v>
      </c>
      <c r="C14" s="48"/>
      <c r="D14" s="48"/>
      <c r="E14" s="49"/>
      <c r="F14" s="48"/>
      <c r="G14" s="50"/>
      <c r="H14" s="48"/>
      <c r="I14" s="48"/>
      <c r="J14" s="48"/>
      <c r="K14" s="70"/>
      <c r="L14" s="47"/>
    </row>
    <row r="15" spans="1:12" x14ac:dyDescent="0.35">
      <c r="A15" s="90"/>
      <c r="B15" s="47" t="s">
        <v>175</v>
      </c>
      <c r="C15" s="48"/>
      <c r="D15" s="48"/>
      <c r="E15" s="49"/>
      <c r="F15" s="48"/>
      <c r="G15" s="50"/>
      <c r="H15" s="48"/>
      <c r="I15" s="48"/>
      <c r="J15" s="48"/>
      <c r="K15" s="70"/>
      <c r="L15" s="47"/>
    </row>
    <row r="16" spans="1:12" x14ac:dyDescent="0.35">
      <c r="A16" s="90"/>
      <c r="B16" s="71" t="s">
        <v>170</v>
      </c>
      <c r="C16" s="48"/>
      <c r="D16" s="48"/>
      <c r="E16" s="49"/>
      <c r="F16" s="48"/>
      <c r="G16" s="50"/>
      <c r="H16" s="48"/>
      <c r="I16" s="48"/>
      <c r="J16" s="48"/>
      <c r="K16" s="70"/>
      <c r="L16" s="47"/>
    </row>
    <row r="17" spans="1:12" x14ac:dyDescent="0.35">
      <c r="A17" s="90"/>
      <c r="B17" s="47"/>
      <c r="C17" s="48"/>
      <c r="D17" s="48"/>
      <c r="E17" s="49"/>
      <c r="F17" s="48"/>
      <c r="G17" s="50"/>
      <c r="H17" s="48"/>
      <c r="I17" s="48"/>
      <c r="J17" s="48"/>
      <c r="K17" s="70"/>
      <c r="L17" s="47"/>
    </row>
    <row r="18" spans="1:12" x14ac:dyDescent="0.35">
      <c r="A18" s="90"/>
      <c r="B18" s="47" t="s">
        <v>164</v>
      </c>
      <c r="C18" s="48"/>
      <c r="D18" s="48"/>
      <c r="E18" s="49"/>
      <c r="F18" s="48"/>
      <c r="G18" s="50"/>
      <c r="H18" s="48"/>
      <c r="I18" s="48"/>
      <c r="J18" s="48"/>
      <c r="K18" s="70"/>
      <c r="L18" s="47"/>
    </row>
    <row r="19" spans="1:12" x14ac:dyDescent="0.35">
      <c r="A19" s="68"/>
      <c r="B19" s="71" t="s">
        <v>165</v>
      </c>
      <c r="C19" s="48"/>
      <c r="D19" s="48"/>
      <c r="E19" s="49"/>
      <c r="F19" s="48"/>
      <c r="G19" s="50"/>
      <c r="H19" s="48"/>
      <c r="I19" s="48"/>
      <c r="J19" s="48"/>
      <c r="K19" s="70"/>
      <c r="L19" s="47"/>
    </row>
    <row r="20" spans="1:12" ht="14.5" customHeight="1" x14ac:dyDescent="0.35">
      <c r="A20" s="90"/>
      <c r="B20" s="71" t="s">
        <v>167</v>
      </c>
      <c r="C20" s="48"/>
      <c r="D20" s="48"/>
      <c r="E20" s="49"/>
      <c r="F20" s="48"/>
      <c r="G20" s="50"/>
      <c r="H20" s="48"/>
      <c r="I20" s="47"/>
      <c r="J20" s="48"/>
      <c r="K20" s="69"/>
      <c r="L20" s="47"/>
    </row>
    <row r="21" spans="1:12" x14ac:dyDescent="0.35">
      <c r="A21" s="90"/>
      <c r="B21" s="71" t="s">
        <v>168</v>
      </c>
      <c r="C21" s="48"/>
      <c r="D21" s="48"/>
      <c r="E21" s="49"/>
      <c r="F21" s="48"/>
      <c r="G21" s="50"/>
      <c r="H21" s="48"/>
      <c r="I21" s="48"/>
      <c r="J21" s="48"/>
      <c r="K21" s="69"/>
      <c r="L21" s="47"/>
    </row>
    <row r="22" spans="1:12" x14ac:dyDescent="0.35">
      <c r="A22" s="90"/>
      <c r="B22" s="71" t="s">
        <v>169</v>
      </c>
      <c r="C22" s="48"/>
      <c r="D22" s="48"/>
      <c r="E22" s="49"/>
      <c r="F22" s="48"/>
      <c r="G22" s="50"/>
      <c r="H22" s="48"/>
      <c r="I22" s="48"/>
      <c r="J22" s="48"/>
      <c r="K22" s="69"/>
      <c r="L22" s="47"/>
    </row>
    <row r="23" spans="1:12" x14ac:dyDescent="0.35">
      <c r="A23" s="90"/>
      <c r="C23" s="48"/>
      <c r="D23" s="48"/>
      <c r="E23" s="49"/>
      <c r="F23" s="48"/>
      <c r="G23" s="50"/>
      <c r="H23" s="48"/>
      <c r="I23" s="48"/>
      <c r="J23" s="48"/>
      <c r="K23" s="69"/>
      <c r="L23" s="47"/>
    </row>
    <row r="24" spans="1:12" x14ac:dyDescent="0.35">
      <c r="A24" s="90"/>
      <c r="B24" s="71" t="s">
        <v>173</v>
      </c>
      <c r="C24" s="48"/>
      <c r="D24" s="48"/>
      <c r="E24" s="49"/>
      <c r="F24" s="48"/>
      <c r="G24" s="50"/>
      <c r="H24" s="48"/>
      <c r="I24" s="48"/>
      <c r="J24" s="48"/>
      <c r="K24" s="69"/>
      <c r="L24" s="47"/>
    </row>
    <row r="25" spans="1:12" x14ac:dyDescent="0.35">
      <c r="A25" s="90"/>
      <c r="B25" s="71" t="s">
        <v>176</v>
      </c>
      <c r="C25" s="48"/>
      <c r="D25" s="48"/>
      <c r="E25" s="49"/>
      <c r="F25" s="48"/>
      <c r="G25" s="50"/>
      <c r="H25" s="48"/>
      <c r="I25" s="48"/>
      <c r="J25" s="48"/>
      <c r="K25" s="69"/>
      <c r="L25" s="47"/>
    </row>
  </sheetData>
  <mergeCells count="4">
    <mergeCell ref="A5:A11"/>
    <mergeCell ref="K5:K11"/>
    <mergeCell ref="K20:K25"/>
    <mergeCell ref="J5:J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L. Col and L. Snake</vt:lpstr>
      <vt:lpstr>Yakima</vt:lpstr>
      <vt:lpstr>SMB Dam Angling</vt:lpstr>
      <vt:lpstr>USGS Snake River</vt:lpstr>
      <vt:lpstr>MCN to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2021-12-07T05:15:45Z</dcterms:modified>
</cp:coreProperties>
</file>